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新增项目" sheetId="8" r:id="rId1"/>
    <sheet name="Sheet1" sheetId="10" state="hidden" r:id="rId2"/>
  </sheets>
  <definedNames>
    <definedName name="_xlnm.Print_Area" localSheetId="0">新增项目!$A$1:$L$8</definedName>
  </definedNames>
  <calcPr calcId="144525"/>
</workbook>
</file>

<file path=xl/sharedStrings.xml><?xml version="1.0" encoding="utf-8"?>
<sst xmlns="http://schemas.openxmlformats.org/spreadsheetml/2006/main" count="76" uniqueCount="50">
  <si>
    <t>珠海市第三人民医院紫荆部污水处理系统加药设备采购项目清单</t>
  </si>
  <si>
    <t>序 号</t>
  </si>
  <si>
    <t>名称</t>
  </si>
  <si>
    <t>参数</t>
  </si>
  <si>
    <t>单位</t>
  </si>
  <si>
    <t>数量</t>
  </si>
  <si>
    <t>单价（元）</t>
  </si>
  <si>
    <t>合计（元）</t>
  </si>
  <si>
    <t>加药桶（带支架、法兰、排污口配件）</t>
  </si>
  <si>
    <t>PE材质500L</t>
  </si>
  <si>
    <t>个</t>
  </si>
  <si>
    <t>加药泵</t>
  </si>
  <si>
    <t>9L/H</t>
  </si>
  <si>
    <t>台</t>
  </si>
  <si>
    <t>空压机（国内一线品牌）</t>
  </si>
  <si>
    <t>0.7Mpa500W、30L
1380r/min、
40L/min</t>
  </si>
  <si>
    <t>304不锈钢门（含门框包边及五金配件）</t>
  </si>
  <si>
    <t>长236.8cm、宽103cm</t>
  </si>
  <si>
    <t>项</t>
  </si>
  <si>
    <t>人工</t>
  </si>
  <si>
    <t>安装+调试</t>
  </si>
  <si>
    <t>含税总价（元）</t>
  </si>
  <si>
    <t>单位（盖章）：</t>
  </si>
  <si>
    <t>日期：</t>
  </si>
  <si>
    <t>每米材料清单工程量</t>
  </si>
  <si>
    <t>材料单价</t>
  </si>
  <si>
    <t>材料合计</t>
  </si>
  <si>
    <t>200厚级配碎石</t>
  </si>
  <si>
    <t>㎡</t>
  </si>
  <si>
    <t>100厚C15垫层</t>
  </si>
  <si>
    <t>C35基础</t>
  </si>
  <si>
    <t>立方米</t>
  </si>
  <si>
    <t>模板</t>
  </si>
  <si>
    <t>直径12</t>
  </si>
  <si>
    <t>米</t>
  </si>
  <si>
    <t>直径14</t>
  </si>
  <si>
    <t>直径16</t>
  </si>
  <si>
    <t>直径6</t>
  </si>
  <si>
    <t>每米人工预计</t>
  </si>
  <si>
    <t>人工单价</t>
  </si>
  <si>
    <t>人工合价</t>
  </si>
  <si>
    <t>挖土方</t>
  </si>
  <si>
    <t>回填土方</t>
  </si>
  <si>
    <t>t</t>
  </si>
  <si>
    <t>其它费用</t>
  </si>
  <si>
    <t>单价</t>
  </si>
  <si>
    <t>小计</t>
  </si>
  <si>
    <t>防腐处理</t>
  </si>
  <si>
    <t>特殊安全防护措施</t>
  </si>
  <si>
    <t>如安全彩旗标志、特殊应急防护措施等特殊安全防护措施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</si>
</sst>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0.00_ "/>
    <numFmt numFmtId="178" formatCode="0.00_);\(0.00\)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78" fontId="1" fillId="0" borderId="0" xfId="0" applyNumberFormat="1" applyFont="1" applyFill="1">
      <alignment vertical="center"/>
    </xf>
    <xf numFmtId="178" fontId="1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千位分隔[0]_联邦制药--安装汇总表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381000</xdr:colOff>
      <xdr:row>3</xdr:row>
      <xdr:rowOff>28575</xdr:rowOff>
    </xdr:from>
    <xdr:to>
      <xdr:col>28</xdr:col>
      <xdr:colOff>57018</xdr:colOff>
      <xdr:row>39</xdr:row>
      <xdr:rowOff>19050</xdr:rowOff>
    </xdr:to>
    <xdr:pic>
      <xdr:nvPicPr>
        <xdr:cNvPr id="2" name="图片 4" descr="QQ截图2015102716265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2606020" y="542925"/>
          <a:ext cx="7219315" cy="6162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85" zoomScaleNormal="85" workbookViewId="0">
      <selection activeCell="H9" sqref="H9"/>
    </sheetView>
  </sheetViews>
  <sheetFormatPr defaultColWidth="9" defaultRowHeight="12"/>
  <cols>
    <col min="1" max="1" width="9.7" style="4" customWidth="1"/>
    <col min="2" max="2" width="23.8166666666667" style="4" customWidth="1"/>
    <col min="3" max="3" width="18.0833333333333" style="5" customWidth="1"/>
    <col min="4" max="4" width="9.7" style="5" customWidth="1"/>
    <col min="5" max="5" width="7.64166666666667" style="5" customWidth="1"/>
    <col min="6" max="6" width="13.5333333333333" style="4" customWidth="1"/>
    <col min="7" max="7" width="27.7833333333333" style="6" customWidth="1"/>
    <col min="8" max="8" width="33.7" style="7" customWidth="1"/>
    <col min="9" max="9" width="29" style="7" customWidth="1"/>
    <col min="10" max="10" width="15" style="7" customWidth="1"/>
    <col min="11" max="11" width="11.1083333333333" style="7"/>
    <col min="12" max="12" width="11.125" style="7"/>
    <col min="13" max="13" width="20.4166666666667" style="7" customWidth="1"/>
    <col min="14" max="16384" width="9" style="7"/>
  </cols>
  <sheetData>
    <row r="1" s="1" customFormat="1" ht="34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36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s="3" customFormat="1" ht="60" customHeight="1" spans="1:13">
      <c r="A3" s="13">
        <v>1</v>
      </c>
      <c r="B3" s="14" t="s">
        <v>8</v>
      </c>
      <c r="C3" s="15" t="s">
        <v>9</v>
      </c>
      <c r="D3" s="15" t="s">
        <v>10</v>
      </c>
      <c r="E3" s="15">
        <v>1</v>
      </c>
      <c r="F3" s="16"/>
      <c r="G3" s="17"/>
      <c r="K3" s="24"/>
      <c r="L3" s="24"/>
      <c r="M3" s="24"/>
    </row>
    <row r="4" s="3" customFormat="1" ht="60" customHeight="1" spans="1:13">
      <c r="A4" s="13">
        <v>2</v>
      </c>
      <c r="B4" s="14" t="s">
        <v>11</v>
      </c>
      <c r="C4" s="15" t="s">
        <v>12</v>
      </c>
      <c r="D4" s="15" t="s">
        <v>13</v>
      </c>
      <c r="E4" s="15">
        <v>2</v>
      </c>
      <c r="F4" s="16"/>
      <c r="G4" s="17"/>
      <c r="K4" s="24"/>
      <c r="L4" s="24"/>
      <c r="M4" s="24"/>
    </row>
    <row r="5" s="3" customFormat="1" ht="72" customHeight="1" spans="1:13">
      <c r="A5" s="13">
        <v>3</v>
      </c>
      <c r="B5" s="16" t="s">
        <v>14</v>
      </c>
      <c r="C5" s="15" t="s">
        <v>15</v>
      </c>
      <c r="D5" s="15" t="s">
        <v>13</v>
      </c>
      <c r="E5" s="15">
        <v>1</v>
      </c>
      <c r="F5" s="16"/>
      <c r="G5" s="17"/>
      <c r="H5" s="18"/>
      <c r="K5" s="24"/>
      <c r="L5" s="24"/>
      <c r="M5" s="24"/>
    </row>
    <row r="6" s="3" customFormat="1" ht="80" customHeight="1" spans="1:13">
      <c r="A6" s="13">
        <v>4</v>
      </c>
      <c r="B6" s="16" t="s">
        <v>16</v>
      </c>
      <c r="C6" s="15" t="s">
        <v>17</v>
      </c>
      <c r="D6" s="15" t="s">
        <v>18</v>
      </c>
      <c r="E6" s="15">
        <v>1</v>
      </c>
      <c r="F6" s="16"/>
      <c r="G6" s="17"/>
      <c r="H6" s="18"/>
      <c r="K6" s="24"/>
      <c r="L6" s="24"/>
      <c r="M6" s="24"/>
    </row>
    <row r="7" s="3" customFormat="1" ht="86" customHeight="1" spans="1:13">
      <c r="A7" s="13">
        <v>6</v>
      </c>
      <c r="B7" s="16" t="s">
        <v>19</v>
      </c>
      <c r="C7" s="19" t="s">
        <v>20</v>
      </c>
      <c r="D7" s="19" t="s">
        <v>18</v>
      </c>
      <c r="E7" s="19">
        <v>2</v>
      </c>
      <c r="F7" s="16"/>
      <c r="G7" s="17"/>
      <c r="H7" s="18"/>
      <c r="K7" s="24"/>
      <c r="L7" s="24"/>
      <c r="M7" s="24"/>
    </row>
    <row r="8" s="3" customFormat="1" ht="69" customHeight="1" spans="1:13">
      <c r="A8" s="13">
        <v>7</v>
      </c>
      <c r="B8" s="20" t="s">
        <v>21</v>
      </c>
      <c r="C8" s="21"/>
      <c r="D8" s="21"/>
      <c r="E8" s="21"/>
      <c r="F8" s="22"/>
      <c r="G8" s="17">
        <v>8200</v>
      </c>
      <c r="H8" s="18"/>
      <c r="K8" s="24"/>
      <c r="L8" s="24"/>
      <c r="M8" s="24"/>
    </row>
    <row r="9" ht="29" customHeight="1" spans="6:6">
      <c r="F9" s="23" t="s">
        <v>22</v>
      </c>
    </row>
    <row r="10" ht="29" customHeight="1" spans="6:6">
      <c r="F10" s="23" t="s">
        <v>23</v>
      </c>
    </row>
    <row r="11" spans="10:10">
      <c r="J11" s="2"/>
    </row>
    <row r="12" spans="10:10">
      <c r="J12" s="2"/>
    </row>
    <row r="13" spans="9:10">
      <c r="I13" s="25"/>
      <c r="J13" s="26"/>
    </row>
    <row r="14" spans="9:10">
      <c r="I14" s="25"/>
      <c r="J14" s="26"/>
    </row>
    <row r="15" spans="9:10">
      <c r="I15" s="25"/>
      <c r="J15" s="25"/>
    </row>
    <row r="16" spans="9:10">
      <c r="I16" s="25"/>
      <c r="J16" s="25"/>
    </row>
    <row r="17" spans="8:8">
      <c r="H17" s="6"/>
    </row>
    <row r="18" spans="8:8">
      <c r="H18" s="2"/>
    </row>
  </sheetData>
  <mergeCells count="2">
    <mergeCell ref="A1:G1"/>
    <mergeCell ref="B8:F8"/>
  </mergeCells>
  <pageMargins left="0.75" right="0.75" top="1" bottom="1" header="0.5" footer="0.5"/>
  <pageSetup paperSize="9" scale="4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K33"/>
  <sheetViews>
    <sheetView topLeftCell="D1" workbookViewId="0">
      <selection activeCell="H33" sqref="H33"/>
    </sheetView>
  </sheetViews>
  <sheetFormatPr defaultColWidth="9" defaultRowHeight="13.5"/>
  <cols>
    <col min="4" max="4" width="14.2166666666667" customWidth="1"/>
    <col min="11" max="11" width="11.2166666666667" customWidth="1"/>
  </cols>
  <sheetData>
    <row r="2" spans="4:11">
      <c r="D2" t="s">
        <v>24</v>
      </c>
      <c r="J2" t="s">
        <v>25</v>
      </c>
      <c r="K2" t="s">
        <v>26</v>
      </c>
    </row>
    <row r="3" spans="4:11">
      <c r="D3" t="s">
        <v>27</v>
      </c>
      <c r="E3" t="s">
        <v>28</v>
      </c>
      <c r="F3">
        <f>1.95*1*2</f>
        <v>3.9</v>
      </c>
      <c r="J3">
        <f>220*0.2</f>
        <v>44</v>
      </c>
      <c r="K3">
        <f>F3*J3</f>
        <v>171.6</v>
      </c>
    </row>
    <row r="4" spans="4:11">
      <c r="D4" t="s">
        <v>29</v>
      </c>
      <c r="E4" t="s">
        <v>28</v>
      </c>
      <c r="F4">
        <f>1.75*1*2</f>
        <v>3.5</v>
      </c>
      <c r="J4">
        <f>596*0.1</f>
        <v>59.6</v>
      </c>
      <c r="K4">
        <f>F4*J4</f>
        <v>208.6</v>
      </c>
    </row>
    <row r="5" spans="4:11">
      <c r="D5" t="s">
        <v>30</v>
      </c>
      <c r="E5" t="s">
        <v>31</v>
      </c>
      <c r="F5">
        <f>1.55*1*0.4*2+0.35*3.72*1*2+0.3*4*1</f>
        <v>5.044</v>
      </c>
      <c r="J5">
        <f>642</f>
        <v>642</v>
      </c>
      <c r="K5">
        <f>F5*J5</f>
        <v>3238.248</v>
      </c>
    </row>
    <row r="6" spans="4:11">
      <c r="D6" t="s">
        <v>32</v>
      </c>
      <c r="E6" t="s">
        <v>28</v>
      </c>
      <c r="F6">
        <f>1.55*1*4+4.12*1*4+5*1*2</f>
        <v>32.68</v>
      </c>
      <c r="J6">
        <v>40</v>
      </c>
      <c r="K6">
        <f>F6*J6</f>
        <v>1307.2</v>
      </c>
    </row>
    <row r="7" spans="4:11">
      <c r="D7" t="s">
        <v>33</v>
      </c>
      <c r="E7" t="s">
        <v>34</v>
      </c>
      <c r="F7">
        <f>(1.75/0.2+1)*1*2+(3.72/0.2+1)*1*4+(4/0.2+1)*1*2</f>
        <v>139.9</v>
      </c>
      <c r="G7">
        <v>0.888</v>
      </c>
      <c r="H7">
        <f>F7*G7</f>
        <v>124.2312</v>
      </c>
      <c r="I7">
        <f>H7/1000</f>
        <v>0.1242312</v>
      </c>
      <c r="J7">
        <v>3768</v>
      </c>
      <c r="K7">
        <f>I7*J7</f>
        <v>468.1031616</v>
      </c>
    </row>
    <row r="8" spans="4:11">
      <c r="D8" t="s">
        <v>35</v>
      </c>
      <c r="E8" t="s">
        <v>34</v>
      </c>
      <c r="F8">
        <f>(1/0.15+1)*1.55*2+(1/0.15+1)*3.72*4</f>
        <v>137.846666666667</v>
      </c>
      <c r="G8">
        <v>1.21</v>
      </c>
      <c r="H8">
        <f t="shared" ref="H8:H10" si="0">F8*G8</f>
        <v>166.794466666667</v>
      </c>
      <c r="I8">
        <f t="shared" ref="I8:I10" si="1">H8/1000</f>
        <v>0.166794466666667</v>
      </c>
      <c r="J8">
        <v>3768</v>
      </c>
      <c r="K8">
        <f t="shared" ref="K8:K10" si="2">I8*J8</f>
        <v>628.4815504</v>
      </c>
    </row>
    <row r="9" spans="4:11">
      <c r="D9" t="s">
        <v>36</v>
      </c>
      <c r="E9" t="s">
        <v>34</v>
      </c>
      <c r="F9">
        <f>(1/0.1+1)*4*2</f>
        <v>88</v>
      </c>
      <c r="G9">
        <v>1.58</v>
      </c>
      <c r="H9">
        <f t="shared" si="0"/>
        <v>139.04</v>
      </c>
      <c r="I9">
        <f t="shared" si="1"/>
        <v>0.13904</v>
      </c>
      <c r="J9">
        <v>3768</v>
      </c>
      <c r="K9">
        <f t="shared" si="2"/>
        <v>523.90272</v>
      </c>
    </row>
    <row r="10" spans="4:11">
      <c r="D10" t="s">
        <v>37</v>
      </c>
      <c r="E10" t="s">
        <v>34</v>
      </c>
      <c r="F10">
        <f>((3.75/0.3+1)*0.4+(1/0.4+1)*0.4)*2*2</f>
        <v>27.2</v>
      </c>
      <c r="G10">
        <v>0.26</v>
      </c>
      <c r="H10">
        <f t="shared" si="0"/>
        <v>7.072</v>
      </c>
      <c r="I10">
        <f t="shared" si="1"/>
        <v>0.007072</v>
      </c>
      <c r="J10">
        <v>3823</v>
      </c>
      <c r="K10">
        <f t="shared" si="2"/>
        <v>27.036256</v>
      </c>
    </row>
    <row r="11" spans="11:11">
      <c r="K11">
        <f>SUM(K3:K10)</f>
        <v>6573.171688</v>
      </c>
    </row>
    <row r="12" spans="4:8">
      <c r="D12" t="s">
        <v>38</v>
      </c>
      <c r="G12" t="s">
        <v>39</v>
      </c>
      <c r="H12" t="s">
        <v>40</v>
      </c>
    </row>
    <row r="13" spans="4:8">
      <c r="D13" t="s">
        <v>41</v>
      </c>
      <c r="E13" t="s">
        <v>31</v>
      </c>
      <c r="F13">
        <f>5*4.5*1</f>
        <v>22.5</v>
      </c>
      <c r="G13">
        <v>90</v>
      </c>
      <c r="H13">
        <f>F13*G13</f>
        <v>2025</v>
      </c>
    </row>
    <row r="14" spans="4:8">
      <c r="D14" t="s">
        <v>42</v>
      </c>
      <c r="E14" t="s">
        <v>31</v>
      </c>
      <c r="F14">
        <f>F13-F17</f>
        <v>17.456</v>
      </c>
      <c r="G14">
        <v>40</v>
      </c>
      <c r="H14">
        <f>F14*G14</f>
        <v>698.24</v>
      </c>
    </row>
    <row r="15" spans="4:8">
      <c r="D15" t="s">
        <v>27</v>
      </c>
      <c r="E15" t="s">
        <v>28</v>
      </c>
      <c r="F15">
        <f>1.95*1*2</f>
        <v>3.9</v>
      </c>
      <c r="G15">
        <v>10</v>
      </c>
      <c r="H15">
        <f t="shared" ref="H15:H22" si="3">F15*G15</f>
        <v>39</v>
      </c>
    </row>
    <row r="16" spans="4:8">
      <c r="D16" t="s">
        <v>29</v>
      </c>
      <c r="E16" t="s">
        <v>28</v>
      </c>
      <c r="F16">
        <f>1.75*1*2</f>
        <v>3.5</v>
      </c>
      <c r="G16">
        <v>10</v>
      </c>
      <c r="H16">
        <f t="shared" si="3"/>
        <v>35</v>
      </c>
    </row>
    <row r="17" spans="4:8">
      <c r="D17" t="s">
        <v>30</v>
      </c>
      <c r="E17" t="s">
        <v>31</v>
      </c>
      <c r="F17">
        <f>1.55*1*0.4*2+0.35*3.72*1*2+0.3*4*1</f>
        <v>5.044</v>
      </c>
      <c r="G17">
        <v>200</v>
      </c>
      <c r="H17">
        <f t="shared" si="3"/>
        <v>1008.8</v>
      </c>
    </row>
    <row r="18" spans="4:8">
      <c r="D18" t="s">
        <v>32</v>
      </c>
      <c r="E18" t="s">
        <v>28</v>
      </c>
      <c r="F18">
        <f>1.55*1*4+4.12*1*4+5*1*2</f>
        <v>32.68</v>
      </c>
      <c r="G18">
        <v>30</v>
      </c>
      <c r="H18">
        <f t="shared" si="3"/>
        <v>980.4</v>
      </c>
    </row>
    <row r="19" spans="4:8">
      <c r="D19" t="s">
        <v>33</v>
      </c>
      <c r="E19" t="s">
        <v>43</v>
      </c>
      <c r="F19">
        <v>0.1242312</v>
      </c>
      <c r="G19">
        <v>750</v>
      </c>
      <c r="H19">
        <f t="shared" si="3"/>
        <v>93.1734</v>
      </c>
    </row>
    <row r="20" spans="4:8">
      <c r="D20" t="s">
        <v>35</v>
      </c>
      <c r="E20" t="s">
        <v>43</v>
      </c>
      <c r="F20">
        <v>0.166794466666667</v>
      </c>
      <c r="G20">
        <v>750</v>
      </c>
      <c r="H20">
        <f t="shared" si="3"/>
        <v>125.09585</v>
      </c>
    </row>
    <row r="21" spans="4:8">
      <c r="D21" t="s">
        <v>36</v>
      </c>
      <c r="E21" t="s">
        <v>43</v>
      </c>
      <c r="F21">
        <v>0.13904</v>
      </c>
      <c r="G21">
        <v>750</v>
      </c>
      <c r="H21">
        <f t="shared" si="3"/>
        <v>104.28</v>
      </c>
    </row>
    <row r="22" spans="4:8">
      <c r="D22" t="s">
        <v>37</v>
      </c>
      <c r="E22" t="s">
        <v>43</v>
      </c>
      <c r="F22">
        <v>0.007072</v>
      </c>
      <c r="G22">
        <v>750</v>
      </c>
      <c r="H22">
        <f t="shared" si="3"/>
        <v>5.304</v>
      </c>
    </row>
    <row r="23" spans="8:8">
      <c r="H23">
        <f>SUM(H13:H22)</f>
        <v>5114.29325</v>
      </c>
    </row>
    <row r="25" spans="4:8">
      <c r="D25" t="s">
        <v>44</v>
      </c>
      <c r="G25" t="s">
        <v>45</v>
      </c>
      <c r="H25" t="s">
        <v>46</v>
      </c>
    </row>
    <row r="26" spans="4:8">
      <c r="D26" t="s">
        <v>47</v>
      </c>
      <c r="E26" t="s">
        <v>34</v>
      </c>
      <c r="F26">
        <v>20</v>
      </c>
      <c r="G26">
        <v>100</v>
      </c>
      <c r="H26">
        <f>F26*G26</f>
        <v>2000</v>
      </c>
    </row>
    <row r="27" spans="4:9">
      <c r="D27" t="s">
        <v>48</v>
      </c>
      <c r="E27" t="s">
        <v>18</v>
      </c>
      <c r="F27">
        <v>1</v>
      </c>
      <c r="G27">
        <v>1000</v>
      </c>
      <c r="H27">
        <f>F27*G27</f>
        <v>1000</v>
      </c>
      <c r="I27" t="s">
        <v>49</v>
      </c>
    </row>
    <row r="28" spans="8:8">
      <c r="H28">
        <f>SUM(H26:H27)</f>
        <v>3000</v>
      </c>
    </row>
    <row r="32" spans="8:8">
      <c r="H32">
        <f>K11+H23+H28</f>
        <v>14687.464938</v>
      </c>
    </row>
    <row r="33" spans="8:8">
      <c r="H33">
        <f>H32*20</f>
        <v>293749.29876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新增项目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余雪芬</dc:creator>
  <cp:lastModifiedBy>李长荣</cp:lastModifiedBy>
  <dcterms:created xsi:type="dcterms:W3CDTF">2020-03-01T11:37:00Z</dcterms:created>
  <dcterms:modified xsi:type="dcterms:W3CDTF">2026-09-24T06:51:07Z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346087FB7CCF412A94AE4F5D7FCA6340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